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Ward\Working Projects\Sewer Fees Worksheet\"/>
    </mc:Choice>
  </mc:AlternateContent>
  <xr:revisionPtr revIDLastSave="0" documentId="13_ncr:1_{0E0C3280-186D-475B-81FC-DAAA21B93F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in" sheetId="1" r:id="rId1"/>
    <sheet name="Districts_and_Fees" sheetId="9" state="hidden" r:id="rId2"/>
  </sheets>
  <definedNames>
    <definedName name="AllDist">#REF!</definedName>
    <definedName name="APN">#REF!</definedName>
    <definedName name="Commercial">Districts_and_Fees!$C$2:$C$5</definedName>
    <definedName name="CSA_Sanitation_District">#REF!</definedName>
    <definedName name="District">#REF!</definedName>
    <definedName name="main_apn">#REF!</definedName>
    <definedName name="Pools">#REF!</definedName>
    <definedName name="_xlnm.Print_Area" localSheetId="0">Main!$A$1:$I$64</definedName>
    <definedName name="Residential">Districts_and_Fees!$B$3:$B$8</definedName>
    <definedName name="Residential_and_Commercial">Districts_and_Fees!$D$2:$D$5</definedName>
    <definedName name="SCCSD_Commercial">Districts_and_Fees!$G$2</definedName>
    <definedName name="SCCSD_Mixed">Districts_and_Fees!$H$2:$H$3</definedName>
    <definedName name="SCCSD_Residential">Districts_and_Fees!$F$2:$F$3</definedName>
    <definedName name="select_type">Districts_and_Fees!$A$3:$A$6</definedName>
    <definedName name="selection_type">Districts_and_Fees!$A$1:$A$5</definedName>
    <definedName name="Zon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1" l="1"/>
  <c r="G58" i="1"/>
  <c r="G57" i="1"/>
  <c r="C38" i="1" l="1"/>
  <c r="C37" i="1"/>
  <c r="C36" i="1"/>
  <c r="C33" i="1"/>
  <c r="C32" i="1"/>
  <c r="C31" i="1"/>
  <c r="C30" i="1"/>
  <c r="C29" i="1"/>
  <c r="C28" i="1"/>
  <c r="C27" i="1"/>
  <c r="C26" i="1"/>
  <c r="C25" i="1"/>
  <c r="C22" i="1"/>
  <c r="C21" i="1"/>
  <c r="C20" i="1"/>
  <c r="C18" i="1"/>
  <c r="C19" i="1"/>
  <c r="C55" i="1" l="1"/>
  <c r="B55" i="1" l="1"/>
  <c r="G38" i="1" l="1"/>
  <c r="G37" i="1"/>
  <c r="G36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40" i="1" l="1"/>
  <c r="G56" i="1" l="1"/>
  <c r="G55" i="1"/>
  <c r="G60" i="1" s="1"/>
</calcChain>
</file>

<file path=xl/sharedStrings.xml><?xml version="1.0" encoding="utf-8"?>
<sst xmlns="http://schemas.openxmlformats.org/spreadsheetml/2006/main" count="102" uniqueCount="84">
  <si>
    <t>This is an estimate only. Actual fees may be higher or lower than indicated below.</t>
  </si>
  <si>
    <t>Project Information</t>
  </si>
  <si>
    <t>Notes:</t>
  </si>
  <si>
    <t>CSA / Sanitation District</t>
  </si>
  <si>
    <t>Abbreviations: d.u. = Dwelling Unit / f.u. = Fixture Unit / gpd = Gallons per day / CSA = County Service Area</t>
  </si>
  <si>
    <t>Date</t>
  </si>
  <si>
    <r>
      <t xml:space="preserve">If not applicable, leave blank. </t>
    </r>
    <r>
      <rPr>
        <b/>
        <u/>
        <sz val="9"/>
        <rFont val="Arial"/>
        <family val="2"/>
      </rPr>
      <t>Note that for the cell highlighted blue must have a value entered.</t>
    </r>
  </si>
  <si>
    <t>Residential</t>
  </si>
  <si>
    <t>Please note: Estimates are only for a single property. If you have more than one property, complete a separate form for each property.</t>
  </si>
  <si>
    <t>Commercial</t>
  </si>
  <si>
    <t>Residential_and_Commercial</t>
  </si>
  <si>
    <t>Sub Total</t>
  </si>
  <si>
    <t>Total</t>
  </si>
  <si>
    <t>Kitchen</t>
  </si>
  <si>
    <t>Bar Sink</t>
  </si>
  <si>
    <t>Drinking Fountain</t>
  </si>
  <si>
    <t>Veggie Sink</t>
  </si>
  <si>
    <t>Bathroom</t>
  </si>
  <si>
    <t>Toilet (1.6 GPF gravity flush)</t>
  </si>
  <si>
    <t>Toilet (3.5 GPF gravity flush)</t>
  </si>
  <si>
    <t>Bidet</t>
  </si>
  <si>
    <t>Urinal</t>
  </si>
  <si>
    <t>Shower</t>
  </si>
  <si>
    <t>Tub or Whirlpool Bath</t>
  </si>
  <si>
    <t>Shower/Tub Combo</t>
  </si>
  <si>
    <t>Single Lavatory</t>
  </si>
  <si>
    <t>Double Lavatory</t>
  </si>
  <si>
    <t>Laundry</t>
  </si>
  <si>
    <t>Washing Machine</t>
  </si>
  <si>
    <t>Units</t>
  </si>
  <si>
    <t>Number of Fixtures</t>
  </si>
  <si>
    <t>RESIDENTIAL</t>
  </si>
  <si>
    <t>This spreadsheet is an estimate only. Actual amounts may vary based upon the scope of your project that cannot be accurately reflected in this spreadsheet.</t>
  </si>
  <si>
    <t>POOL</t>
  </si>
  <si>
    <t>FEE ESTIMATE SUMMARY</t>
  </si>
  <si>
    <t>Base Connection Fee (Residential)</t>
  </si>
  <si>
    <t>Base Connection Fee (Commercial)</t>
  </si>
  <si>
    <t>Swimming Pool</t>
  </si>
  <si>
    <t>Number of Filters</t>
  </si>
  <si>
    <t>`</t>
  </si>
  <si>
    <t>COMMERCIAL PROPERTIES</t>
  </si>
  <si>
    <t>Gallons per Day</t>
  </si>
  <si>
    <t>Estimated Water Use**</t>
  </si>
  <si>
    <t>Connection Fee Total</t>
  </si>
  <si>
    <t>Santa Cruz County Public Works Sewer Connection Fees / All Districts</t>
  </si>
  <si>
    <t>** A typical small business (such as a small office, retail store, hair salons, etc) uses approximately 250 gpd. 
   Larger businesses will need their actual water flows to accurately calculate gpd.</t>
  </si>
  <si>
    <r>
      <t xml:space="preserve">Please enter the appropriate values in the </t>
    </r>
    <r>
      <rPr>
        <b/>
        <u/>
        <sz val="9.5"/>
        <rFont val="Arial"/>
        <family val="2"/>
      </rPr>
      <t>cells highlighted in yellow and blue (mandatory)</t>
    </r>
    <r>
      <rPr>
        <sz val="9.5"/>
        <rFont val="Arial"/>
        <family val="2"/>
      </rPr>
      <t xml:space="preserve"> on this page.</t>
    </r>
  </si>
  <si>
    <t>STEP 1 - Enter Parcel and Property Information in the Blue Cells Below</t>
  </si>
  <si>
    <t>STEP 2 - Enter Number of Fixtures and Project Information in Yellow Cells Below</t>
  </si>
  <si>
    <t>**Districts: Santa Cruz County, Freedom, Davenport, CSA 2, CSA 5, CSA 7, CSA 10, CSA 20</t>
  </si>
  <si>
    <t>Select Your Type of Property</t>
  </si>
  <si>
    <t>Floor Drain</t>
  </si>
  <si>
    <t>Utility Sink</t>
  </si>
  <si>
    <t>Dishwasher (independent drain)</t>
  </si>
  <si>
    <t>Kitchen Sink (including dishwasher)</t>
  </si>
  <si>
    <t>ADU</t>
  </si>
  <si>
    <t>Extra Fixture Units (Residential)</t>
  </si>
  <si>
    <t>Exta GPD Fee (Commercial)</t>
  </si>
  <si>
    <t>Affordable housing facilities include facilities specifically constructed for low-income senior citizens, or constructed</t>
  </si>
  <si>
    <t>for ownership by below-average-income households as as defined by the County Planning Department</t>
  </si>
  <si>
    <t>AFFORDABLE HOUSING ADJUSTMENT - Contact County Sanitation Staff at 831-454-2160</t>
  </si>
  <si>
    <t>Type</t>
  </si>
  <si>
    <t>District</t>
  </si>
  <si>
    <t>Santa_Cruz_County_Sanitation_District</t>
  </si>
  <si>
    <t>Freedom_County_Sanitation_District</t>
  </si>
  <si>
    <t>Davenport_County_Sanitation_District</t>
  </si>
  <si>
    <t>CSA_02_Place_de_Mer</t>
  </si>
  <si>
    <t>CSA_05_Sand_Dollar</t>
  </si>
  <si>
    <t>CSA_07_Boulder_Creek</t>
  </si>
  <si>
    <t>CSA_10_Rolling_Woods</t>
  </si>
  <si>
    <t>CSA_20_Trestle_Beach</t>
  </si>
  <si>
    <t>http://www.dpw.co.santa-cruz.ca.us/Portals/19/pdfs/Sanitation/Maps/SanitationAllDist.pdf</t>
  </si>
  <si>
    <t>-Select_Type-</t>
  </si>
  <si>
    <t>-Select_District-</t>
  </si>
  <si>
    <t>Base_Connection</t>
  </si>
  <si>
    <t>Extra_FU</t>
  </si>
  <si>
    <t>Commercial_$/Gal</t>
  </si>
  <si>
    <t>Pool_Res</t>
  </si>
  <si>
    <t>Pool_Comm</t>
  </si>
  <si>
    <t xml:space="preserve">*If you do not know your Sanitaiton District, view a map here: </t>
  </si>
  <si>
    <t>Commercial_Base</t>
  </si>
  <si>
    <t>Pool / Spa - Complex with 5 or more units</t>
  </si>
  <si>
    <t>Pool / Spa - Fourplex or less</t>
  </si>
  <si>
    <t>*Macros Must be Enabled for ADU Calculations*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</si>
</sst>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6" formatCode="0000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u/>
      <sz val="7.5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6"/>
      <name val="Arial Black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u/>
      <sz val="9"/>
      <color indexed="12"/>
      <name val="Arial"/>
      <family val="2"/>
    </font>
    <font>
      <b/>
      <sz val="14"/>
      <name val="Arial Rounded MT Bold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sz val="9.5"/>
      <name val="Arial"/>
      <family val="2"/>
    </font>
    <font>
      <b/>
      <u/>
      <sz val="9.5"/>
      <name val="Arial"/>
      <family val="2"/>
    </font>
    <font>
      <b/>
      <sz val="9.5"/>
      <name val="Arial"/>
      <family val="2"/>
    </font>
    <font>
      <b/>
      <u/>
      <sz val="11"/>
      <name val="Arial"/>
      <family val="2"/>
    </font>
    <font>
      <sz val="9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180">
        <stop position="0">
          <color theme="0"/>
        </stop>
        <stop position="1">
          <color theme="6" tint="0.40000610370189521"/>
        </stop>
      </gradientFill>
    </fill>
    <fill>
      <gradientFill>
        <stop position="0">
          <color theme="0"/>
        </stop>
        <stop position="1">
          <color theme="6" tint="0.40000610370189521"/>
        </stop>
      </gradient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146">
    <xf numFmtId="0" fontId="0" fillId="0" borderId="0" xfId="0"/>
    <xf numFmtId="0" fontId="23" fillId="0" borderId="0" xfId="46" applyFont="1" applyBorder="1" applyAlignment="1" applyProtection="1">
      <alignment horizontal="left"/>
    </xf>
    <xf numFmtId="0" fontId="0" fillId="0" borderId="0" xfId="0"/>
    <xf numFmtId="0" fontId="20" fillId="0" borderId="11" xfId="46" applyFont="1" applyBorder="1" applyAlignment="1" applyProtection="1"/>
    <xf numFmtId="0" fontId="20" fillId="0" borderId="0" xfId="46" applyFont="1" applyBorder="1" applyProtection="1"/>
    <xf numFmtId="0" fontId="20" fillId="0" borderId="0" xfId="42" applyFont="1" applyBorder="1" applyProtection="1"/>
    <xf numFmtId="0" fontId="24" fillId="0" borderId="11" xfId="42" applyFont="1" applyBorder="1" applyAlignment="1" applyProtection="1">
      <alignment vertical="top"/>
    </xf>
    <xf numFmtId="0" fontId="21" fillId="0" borderId="0" xfId="46" applyFont="1" applyBorder="1" applyAlignment="1" applyProtection="1">
      <alignment horizontal="left" vertical="center"/>
    </xf>
    <xf numFmtId="0" fontId="24" fillId="0" borderId="0" xfId="46" applyFont="1" applyBorder="1" applyProtection="1"/>
    <xf numFmtId="0" fontId="20" fillId="0" borderId="0" xfId="46" applyFont="1" applyBorder="1" applyAlignment="1" applyProtection="1"/>
    <xf numFmtId="0" fontId="22" fillId="0" borderId="0" xfId="46" applyFont="1" applyBorder="1" applyAlignment="1" applyProtection="1"/>
    <xf numFmtId="0" fontId="24" fillId="0" borderId="0" xfId="42" applyFont="1" applyBorder="1" applyAlignment="1" applyProtection="1">
      <alignment vertical="top"/>
    </xf>
    <xf numFmtId="0" fontId="20" fillId="0" borderId="19" xfId="42" applyFont="1" applyBorder="1" applyProtection="1"/>
    <xf numFmtId="0" fontId="27" fillId="0" borderId="0" xfId="0" applyFont="1" applyBorder="1" applyProtection="1"/>
    <xf numFmtId="0" fontId="27" fillId="0" borderId="0" xfId="0" applyFont="1" applyProtection="1"/>
    <xf numFmtId="0" fontId="0" fillId="0" borderId="19" xfId="0" applyBorder="1" applyProtection="1"/>
    <xf numFmtId="0" fontId="27" fillId="0" borderId="19" xfId="0" applyFont="1" applyBorder="1" applyAlignment="1" applyProtection="1">
      <alignment horizontal="center" wrapText="1"/>
    </xf>
    <xf numFmtId="0" fontId="20" fillId="0" borderId="0" xfId="42" applyFont="1" applyProtection="1"/>
    <xf numFmtId="0" fontId="28" fillId="0" borderId="0" xfId="46" applyFont="1" applyBorder="1" applyAlignment="1" applyProtection="1">
      <alignment horizontal="left"/>
    </xf>
    <xf numFmtId="0" fontId="28" fillId="33" borderId="11" xfId="46" applyFont="1" applyFill="1" applyBorder="1" applyAlignment="1" applyProtection="1">
      <alignment horizontal="left"/>
    </xf>
    <xf numFmtId="0" fontId="21" fillId="33" borderId="11" xfId="46" applyFont="1" applyFill="1" applyBorder="1" applyAlignment="1" applyProtection="1">
      <alignment horizontal="left" vertical="center"/>
    </xf>
    <xf numFmtId="0" fontId="22" fillId="0" borderId="0" xfId="46" applyFont="1" applyBorder="1" applyAlignment="1" applyProtection="1">
      <alignment vertical="center"/>
    </xf>
    <xf numFmtId="0" fontId="29" fillId="0" borderId="0" xfId="46" applyFont="1" applyBorder="1" applyAlignment="1" applyProtection="1"/>
    <xf numFmtId="0" fontId="29" fillId="0" borderId="0" xfId="46" applyFont="1" applyBorder="1" applyAlignment="1" applyProtection="1">
      <alignment vertical="center"/>
    </xf>
    <xf numFmtId="0" fontId="24" fillId="0" borderId="11" xfId="42" applyFont="1" applyBorder="1" applyAlignment="1" applyProtection="1">
      <alignment vertical="center"/>
    </xf>
    <xf numFmtId="0" fontId="18" fillId="0" borderId="0" xfId="42" applyFont="1" applyFill="1" applyBorder="1" applyAlignment="1" applyProtection="1">
      <alignment horizontal="center" vertical="center"/>
    </xf>
    <xf numFmtId="164" fontId="20" fillId="0" borderId="26" xfId="42" applyNumberFormat="1" applyFont="1" applyBorder="1" applyAlignment="1" applyProtection="1">
      <alignment horizontal="center" vertical="center"/>
    </xf>
    <xf numFmtId="0" fontId="18" fillId="0" borderId="11" xfId="42" applyFont="1" applyBorder="1" applyAlignment="1" applyProtection="1">
      <alignment vertical="top"/>
    </xf>
    <xf numFmtId="0" fontId="20" fillId="0" borderId="10" xfId="42" applyFont="1" applyBorder="1" applyProtection="1"/>
    <xf numFmtId="0" fontId="31" fillId="0" borderId="0" xfId="42" applyFont="1" applyFill="1" applyBorder="1" applyAlignment="1" applyProtection="1">
      <alignment horizontal="center"/>
    </xf>
    <xf numFmtId="0" fontId="31" fillId="0" borderId="19" xfId="42" applyFont="1" applyFill="1" applyBorder="1" applyAlignment="1" applyProtection="1">
      <alignment horizontal="center"/>
    </xf>
    <xf numFmtId="0" fontId="27" fillId="0" borderId="0" xfId="0" applyFont="1" applyFill="1" applyBorder="1" applyProtection="1"/>
    <xf numFmtId="0" fontId="27" fillId="0" borderId="0" xfId="0" applyFont="1" applyFill="1" applyProtection="1"/>
    <xf numFmtId="0" fontId="18" fillId="0" borderId="11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center" vertical="center"/>
    </xf>
    <xf numFmtId="0" fontId="29" fillId="0" borderId="0" xfId="42" applyFont="1" applyBorder="1" applyAlignment="1" applyProtection="1">
      <alignment horizontal="center" vertical="center"/>
    </xf>
    <xf numFmtId="0" fontId="20" fillId="0" borderId="26" xfId="42" applyFont="1" applyBorder="1" applyAlignment="1" applyProtection="1">
      <alignment horizontal="center"/>
    </xf>
    <xf numFmtId="0" fontId="20" fillId="0" borderId="0" xfId="42" applyFont="1" applyBorder="1" applyAlignment="1" applyProtection="1">
      <alignment horizontal="center"/>
    </xf>
    <xf numFmtId="0" fontId="33" fillId="0" borderId="28" xfId="42" applyFont="1" applyBorder="1" applyAlignment="1" applyProtection="1"/>
    <xf numFmtId="0" fontId="24" fillId="0" borderId="23" xfId="42" applyFont="1" applyBorder="1" applyAlignment="1" applyProtection="1">
      <alignment vertical="top"/>
    </xf>
    <xf numFmtId="0" fontId="20" fillId="0" borderId="23" xfId="42" applyFont="1" applyBorder="1" applyProtection="1"/>
    <xf numFmtId="164" fontId="20" fillId="0" borderId="0" xfId="42" applyNumberFormat="1" applyFont="1" applyBorder="1" applyAlignment="1" applyProtection="1">
      <alignment horizontal="center" vertical="center"/>
    </xf>
    <xf numFmtId="0" fontId="24" fillId="0" borderId="23" xfId="42" applyFont="1" applyBorder="1" applyAlignment="1" applyProtection="1">
      <alignment horizontal="center"/>
    </xf>
    <xf numFmtId="0" fontId="24" fillId="0" borderId="0" xfId="42" applyFont="1" applyBorder="1" applyAlignment="1" applyProtection="1">
      <alignment horizontal="center"/>
    </xf>
    <xf numFmtId="0" fontId="19" fillId="0" borderId="0" xfId="42" applyFont="1" applyBorder="1" applyAlignment="1" applyProtection="1">
      <alignment horizontal="right"/>
    </xf>
    <xf numFmtId="0" fontId="19" fillId="0" borderId="0" xfId="42" applyFont="1" applyFill="1" applyBorder="1" applyAlignment="1" applyProtection="1"/>
    <xf numFmtId="0" fontId="0" fillId="0" borderId="0" xfId="0" applyAlignment="1" applyProtection="1">
      <alignment horizontal="center"/>
    </xf>
    <xf numFmtId="0" fontId="20" fillId="35" borderId="26" xfId="42" applyFont="1" applyFill="1" applyBorder="1" applyAlignment="1" applyProtection="1">
      <alignment horizontal="center"/>
      <protection locked="0"/>
    </xf>
    <xf numFmtId="0" fontId="20" fillId="35" borderId="26" xfId="42" applyFont="1" applyFill="1" applyBorder="1" applyAlignment="1" applyProtection="1">
      <alignment horizontal="center" vertical="center"/>
      <protection locked="0"/>
    </xf>
    <xf numFmtId="0" fontId="18" fillId="0" borderId="11" xfId="42" applyFont="1" applyBorder="1" applyAlignment="1" applyProtection="1">
      <alignment horizontal="left" vertical="center" wrapText="1"/>
    </xf>
    <xf numFmtId="0" fontId="20" fillId="0" borderId="0" xfId="42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 applyProtection="1">
      <alignment horizontal="left" vertical="center"/>
    </xf>
    <xf numFmtId="0" fontId="19" fillId="0" borderId="11" xfId="42" applyFont="1" applyBorder="1" applyAlignment="1" applyProtection="1">
      <alignment horizontal="left" vertical="center" wrapText="1"/>
    </xf>
    <xf numFmtId="0" fontId="32" fillId="0" borderId="11" xfId="42" applyFont="1" applyBorder="1" applyAlignment="1" applyProtection="1">
      <alignment horizontal="left"/>
    </xf>
    <xf numFmtId="0" fontId="22" fillId="0" borderId="0" xfId="42" applyFont="1" applyBorder="1" applyAlignment="1" applyProtection="1">
      <alignment horizontal="left"/>
    </xf>
    <xf numFmtId="0" fontId="33" fillId="0" borderId="28" xfId="42" applyFont="1" applyBorder="1" applyAlignment="1" applyProtection="1">
      <alignment vertical="top"/>
    </xf>
    <xf numFmtId="0" fontId="20" fillId="0" borderId="24" xfId="42" applyFont="1" applyBorder="1" applyProtection="1"/>
    <xf numFmtId="0" fontId="19" fillId="0" borderId="10" xfId="42" applyFont="1" applyBorder="1" applyAlignment="1" applyProtection="1">
      <alignment horizontal="right"/>
    </xf>
    <xf numFmtId="0" fontId="18" fillId="0" borderId="10" xfId="42" applyFont="1" applyFill="1" applyBorder="1" applyAlignment="1" applyProtection="1">
      <alignment horizontal="center" vertical="center"/>
    </xf>
    <xf numFmtId="0" fontId="19" fillId="0" borderId="10" xfId="42" applyFont="1" applyFill="1" applyBorder="1" applyAlignment="1" applyProtection="1"/>
    <xf numFmtId="0" fontId="29" fillId="0" borderId="10" xfId="42" applyFont="1" applyBorder="1" applyAlignment="1" applyProtection="1">
      <alignment horizontal="center" vertical="center"/>
    </xf>
    <xf numFmtId="164" fontId="20" fillId="0" borderId="10" xfId="42" applyNumberFormat="1" applyFont="1" applyBorder="1" applyAlignment="1" applyProtection="1">
      <alignment horizontal="center" vertical="center"/>
    </xf>
    <xf numFmtId="0" fontId="20" fillId="0" borderId="25" xfId="42" applyFont="1" applyBorder="1" applyProtection="1"/>
    <xf numFmtId="0" fontId="18" fillId="0" borderId="27" xfId="42" applyFont="1" applyBorder="1" applyAlignment="1" applyProtection="1">
      <alignment horizontal="left" vertical="center" wrapText="1"/>
    </xf>
    <xf numFmtId="0" fontId="19" fillId="0" borderId="23" xfId="42" applyFont="1" applyBorder="1" applyAlignment="1" applyProtection="1">
      <alignment horizontal="right"/>
    </xf>
    <xf numFmtId="0" fontId="18" fillId="0" borderId="23" xfId="42" applyFont="1" applyFill="1" applyBorder="1" applyAlignment="1" applyProtection="1">
      <alignment horizontal="center" vertical="center"/>
    </xf>
    <xf numFmtId="0" fontId="19" fillId="0" borderId="23" xfId="42" applyFont="1" applyFill="1" applyBorder="1" applyAlignment="1" applyProtection="1"/>
    <xf numFmtId="0" fontId="24" fillId="0" borderId="23" xfId="42" applyFont="1" applyFill="1" applyBorder="1" applyAlignment="1" applyProtection="1">
      <alignment horizontal="center" vertical="center"/>
    </xf>
    <xf numFmtId="0" fontId="29" fillId="0" borderId="23" xfId="42" applyFont="1" applyBorder="1" applyAlignment="1" applyProtection="1">
      <alignment horizontal="center" vertical="center"/>
    </xf>
    <xf numFmtId="164" fontId="20" fillId="0" borderId="23" xfId="42" applyNumberFormat="1" applyFont="1" applyBorder="1" applyAlignment="1" applyProtection="1">
      <alignment horizontal="center" vertical="center"/>
    </xf>
    <xf numFmtId="164" fontId="19" fillId="36" borderId="30" xfId="42" applyNumberFormat="1" applyFont="1" applyFill="1" applyBorder="1" applyAlignment="1" applyProtection="1">
      <alignment horizontal="center" vertical="center"/>
    </xf>
    <xf numFmtId="0" fontId="19" fillId="0" borderId="18" xfId="42" applyFont="1" applyBorder="1" applyAlignment="1" applyProtection="1">
      <alignment horizontal="right"/>
    </xf>
    <xf numFmtId="0" fontId="18" fillId="0" borderId="18" xfId="42" applyFont="1" applyFill="1" applyBorder="1" applyAlignment="1" applyProtection="1">
      <alignment horizontal="center" vertical="center"/>
    </xf>
    <xf numFmtId="0" fontId="19" fillId="0" borderId="18" xfId="42" applyFont="1" applyFill="1" applyBorder="1" applyAlignment="1" applyProtection="1"/>
    <xf numFmtId="0" fontId="20" fillId="0" borderId="18" xfId="42" applyFont="1" applyFill="1" applyBorder="1" applyAlignment="1" applyProtection="1">
      <alignment horizontal="center" vertical="center"/>
    </xf>
    <xf numFmtId="0" fontId="29" fillId="0" borderId="18" xfId="42" applyFont="1" applyBorder="1" applyAlignment="1" applyProtection="1">
      <alignment horizontal="center" vertical="center"/>
    </xf>
    <xf numFmtId="164" fontId="20" fillId="0" borderId="18" xfId="42" applyNumberFormat="1" applyFont="1" applyBorder="1" applyAlignment="1" applyProtection="1">
      <alignment horizontal="center" vertical="center"/>
    </xf>
    <xf numFmtId="0" fontId="20" fillId="0" borderId="20" xfId="42" applyFont="1" applyBorder="1" applyProtection="1"/>
    <xf numFmtId="0" fontId="33" fillId="0" borderId="11" xfId="42" applyFont="1" applyBorder="1" applyAlignment="1" applyProtection="1"/>
    <xf numFmtId="0" fontId="18" fillId="0" borderId="11" xfId="42" applyFont="1" applyBorder="1" applyAlignment="1" applyProtection="1"/>
    <xf numFmtId="0" fontId="33" fillId="0" borderId="28" xfId="42" applyFont="1" applyBorder="1" applyAlignment="1" applyProtection="1">
      <alignment horizontal="left" vertical="center" wrapText="1"/>
    </xf>
    <xf numFmtId="0" fontId="36" fillId="38" borderId="27" xfId="42" applyFont="1" applyFill="1" applyBorder="1" applyAlignment="1" applyProtection="1">
      <alignment horizontal="left"/>
    </xf>
    <xf numFmtId="0" fontId="36" fillId="38" borderId="10" xfId="42" applyFont="1" applyFill="1" applyBorder="1" applyAlignment="1" applyProtection="1">
      <alignment horizontal="left"/>
    </xf>
    <xf numFmtId="0" fontId="37" fillId="38" borderId="10" xfId="42" applyFont="1" applyFill="1" applyBorder="1" applyProtection="1"/>
    <xf numFmtId="0" fontId="37" fillId="38" borderId="25" xfId="42" applyFont="1" applyFill="1" applyBorder="1" applyProtection="1"/>
    <xf numFmtId="0" fontId="40" fillId="0" borderId="11" xfId="46" applyFont="1" applyBorder="1" applyAlignment="1" applyProtection="1"/>
    <xf numFmtId="0" fontId="40" fillId="0" borderId="11" xfId="46" applyFont="1" applyBorder="1" applyAlignment="1" applyProtection="1">
      <alignment vertical="center"/>
    </xf>
    <xf numFmtId="0" fontId="43" fillId="0" borderId="11" xfId="46" applyFont="1" applyBorder="1" applyProtection="1"/>
    <xf numFmtId="0" fontId="0" fillId="0" borderId="0" xfId="0"/>
    <xf numFmtId="0" fontId="0" fillId="0" borderId="0" xfId="0" applyAlignment="1">
      <alignment horizontal="center"/>
    </xf>
    <xf numFmtId="0" fontId="18" fillId="0" borderId="11" xfId="46" applyFont="1" applyBorder="1" applyAlignment="1" applyProtection="1"/>
    <xf numFmtId="0" fontId="42" fillId="0" borderId="11" xfId="46" applyFont="1" applyBorder="1" applyAlignment="1" applyProtection="1">
      <alignment vertical="top"/>
    </xf>
    <xf numFmtId="0" fontId="42" fillId="0" borderId="0" xfId="46" applyFont="1" applyBorder="1" applyAlignment="1" applyProtection="1">
      <alignment vertical="top"/>
    </xf>
    <xf numFmtId="0" fontId="20" fillId="0" borderId="0" xfId="46" applyFont="1" applyBorder="1" applyAlignment="1" applyProtection="1">
      <alignment horizontal="center"/>
    </xf>
    <xf numFmtId="0" fontId="18" fillId="35" borderId="26" xfId="42" applyFont="1" applyFill="1" applyBorder="1" applyAlignment="1" applyProtection="1">
      <alignment horizontal="center"/>
      <protection locked="0"/>
    </xf>
    <xf numFmtId="0" fontId="18" fillId="0" borderId="17" xfId="42" applyFont="1" applyBorder="1" applyAlignment="1" applyProtection="1">
      <alignment horizontal="left" vertical="center" wrapText="1"/>
    </xf>
    <xf numFmtId="0" fontId="34" fillId="0" borderId="0" xfId="45" applyFont="1" applyBorder="1" applyAlignment="1" applyProtection="1">
      <alignment horizontal="left"/>
    </xf>
    <xf numFmtId="0" fontId="20" fillId="0" borderId="10" xfId="42" applyFont="1" applyFill="1" applyBorder="1" applyAlignment="1" applyProtection="1">
      <alignment horizontal="center" vertical="center"/>
    </xf>
    <xf numFmtId="0" fontId="29" fillId="0" borderId="11" xfId="42" applyFont="1" applyBorder="1" applyAlignment="1" applyProtection="1">
      <alignment vertical="center"/>
    </xf>
    <xf numFmtId="0" fontId="0" fillId="0" borderId="0" xfId="0" quotePrefix="1"/>
    <xf numFmtId="0" fontId="35" fillId="0" borderId="31" xfId="46" applyFont="1" applyBorder="1" applyAlignment="1" applyProtection="1">
      <alignment horizontal="center"/>
    </xf>
    <xf numFmtId="0" fontId="35" fillId="0" borderId="32" xfId="46" applyFont="1" applyBorder="1" applyAlignment="1" applyProtection="1">
      <alignment horizontal="center"/>
    </xf>
    <xf numFmtId="0" fontId="35" fillId="0" borderId="33" xfId="46" applyFont="1" applyBorder="1" applyAlignment="1" applyProtection="1">
      <alignment horizontal="center"/>
    </xf>
    <xf numFmtId="166" fontId="21" fillId="37" borderId="14" xfId="46" applyNumberFormat="1" applyFont="1" applyFill="1" applyBorder="1" applyAlignment="1" applyProtection="1">
      <alignment horizontal="center" vertical="center"/>
      <protection locked="0"/>
    </xf>
    <xf numFmtId="166" fontId="21" fillId="37" borderId="16" xfId="46" applyNumberFormat="1" applyFont="1" applyFill="1" applyBorder="1" applyAlignment="1" applyProtection="1">
      <alignment horizontal="center" vertical="center"/>
      <protection locked="0"/>
    </xf>
    <xf numFmtId="166" fontId="21" fillId="37" borderId="15" xfId="46" applyNumberFormat="1" applyFont="1" applyFill="1" applyBorder="1" applyAlignment="1" applyProtection="1">
      <alignment horizontal="center" vertical="center"/>
      <protection locked="0"/>
    </xf>
    <xf numFmtId="0" fontId="28" fillId="34" borderId="0" xfId="46" applyFont="1" applyFill="1" applyBorder="1" applyAlignment="1" applyProtection="1">
      <alignment horizontal="center"/>
    </xf>
    <xf numFmtId="0" fontId="28" fillId="34" borderId="19" xfId="46" applyFont="1" applyFill="1" applyBorder="1" applyAlignment="1" applyProtection="1">
      <alignment horizontal="center"/>
    </xf>
    <xf numFmtId="0" fontId="19" fillId="35" borderId="22" xfId="46" applyFont="1" applyFill="1" applyBorder="1" applyAlignment="1" applyProtection="1">
      <alignment horizontal="center" vertical="center"/>
      <protection locked="0"/>
    </xf>
    <xf numFmtId="0" fontId="19" fillId="35" borderId="23" xfId="46" applyFont="1" applyFill="1" applyBorder="1" applyAlignment="1" applyProtection="1">
      <alignment horizontal="center" vertical="center"/>
      <protection locked="0"/>
    </xf>
    <xf numFmtId="0" fontId="19" fillId="35" borderId="34" xfId="46" applyFont="1" applyFill="1" applyBorder="1" applyAlignment="1" applyProtection="1">
      <alignment horizontal="center" vertical="center"/>
      <protection locked="0"/>
    </xf>
    <xf numFmtId="14" fontId="26" fillId="35" borderId="35" xfId="46" applyNumberFormat="1" applyFont="1" applyFill="1" applyBorder="1" applyAlignment="1" applyProtection="1">
      <alignment horizontal="center" vertical="center"/>
      <protection locked="0"/>
    </xf>
    <xf numFmtId="0" fontId="26" fillId="35" borderId="0" xfId="46" applyFont="1" applyFill="1" applyBorder="1" applyAlignment="1" applyProtection="1">
      <alignment horizontal="center" vertical="center"/>
      <protection locked="0"/>
    </xf>
    <xf numFmtId="0" fontId="26" fillId="35" borderId="36" xfId="46" applyFont="1" applyFill="1" applyBorder="1" applyAlignment="1" applyProtection="1">
      <alignment horizontal="center" vertical="center"/>
      <protection locked="0"/>
    </xf>
    <xf numFmtId="0" fontId="38" fillId="39" borderId="37" xfId="46" applyFont="1" applyFill="1" applyBorder="1" applyAlignment="1" applyProtection="1">
      <alignment horizontal="center" vertical="top"/>
    </xf>
    <xf numFmtId="0" fontId="38" fillId="39" borderId="29" xfId="46" applyFont="1" applyFill="1" applyBorder="1" applyAlignment="1" applyProtection="1">
      <alignment horizontal="center" vertical="top"/>
    </xf>
    <xf numFmtId="0" fontId="38" fillId="39" borderId="38" xfId="46" applyFont="1" applyFill="1" applyBorder="1" applyAlignment="1" applyProtection="1">
      <alignment horizontal="center" vertical="top"/>
    </xf>
    <xf numFmtId="0" fontId="32" fillId="0" borderId="11" xfId="42" applyFont="1" applyBorder="1" applyAlignment="1" applyProtection="1">
      <alignment horizontal="left" vertical="top"/>
    </xf>
    <xf numFmtId="0" fontId="32" fillId="0" borderId="0" xfId="42" applyFont="1" applyBorder="1" applyAlignment="1" applyProtection="1">
      <alignment horizontal="left" vertical="top"/>
    </xf>
    <xf numFmtId="0" fontId="32" fillId="0" borderId="19" xfId="42" applyFont="1" applyBorder="1" applyAlignment="1" applyProtection="1">
      <alignment horizontal="left" vertical="top"/>
    </xf>
    <xf numFmtId="0" fontId="39" fillId="39" borderId="17" xfId="42" applyFont="1" applyFill="1" applyBorder="1" applyAlignment="1" applyProtection="1">
      <alignment horizontal="center" vertical="center" wrapText="1"/>
    </xf>
    <xf numFmtId="0" fontId="39" fillId="39" borderId="18" xfId="42" applyFont="1" applyFill="1" applyBorder="1" applyAlignment="1" applyProtection="1">
      <alignment horizontal="center" vertical="center" wrapText="1"/>
    </xf>
    <xf numFmtId="0" fontId="39" fillId="39" borderId="20" xfId="42" applyFont="1" applyFill="1" applyBorder="1" applyAlignment="1" applyProtection="1">
      <alignment horizontal="center" vertical="center" wrapText="1"/>
    </xf>
    <xf numFmtId="0" fontId="34" fillId="0" borderId="0" xfId="45" applyFont="1" applyBorder="1" applyAlignment="1" applyProtection="1">
      <alignment horizontal="left"/>
    </xf>
    <xf numFmtId="0" fontId="32" fillId="0" borderId="11" xfId="42" applyFont="1" applyBorder="1" applyAlignment="1" applyProtection="1">
      <alignment horizontal="left" wrapText="1"/>
    </xf>
    <xf numFmtId="0" fontId="32" fillId="0" borderId="0" xfId="42" applyFont="1" applyBorder="1" applyAlignment="1" applyProtection="1">
      <alignment horizontal="left" wrapText="1"/>
    </xf>
    <xf numFmtId="0" fontId="37" fillId="38" borderId="12" xfId="42" applyFont="1" applyFill="1" applyBorder="1" applyAlignment="1" applyProtection="1">
      <alignment horizontal="center" wrapText="1"/>
    </xf>
    <xf numFmtId="0" fontId="37" fillId="38" borderId="13" xfId="42" applyFont="1" applyFill="1" applyBorder="1" applyAlignment="1" applyProtection="1">
      <alignment horizontal="center" wrapText="1"/>
    </xf>
    <xf numFmtId="0" fontId="37" fillId="38" borderId="21" xfId="42" applyFont="1" applyFill="1" applyBorder="1" applyAlignment="1" applyProtection="1">
      <alignment horizontal="center" wrapText="1"/>
    </xf>
    <xf numFmtId="0" fontId="24" fillId="36" borderId="28" xfId="42" applyFont="1" applyFill="1" applyBorder="1" applyAlignment="1" applyProtection="1">
      <alignment horizontal="center" vertical="top" wrapText="1"/>
    </xf>
    <xf numFmtId="0" fontId="24" fillId="36" borderId="23" xfId="42" applyFont="1" applyFill="1" applyBorder="1" applyAlignment="1" applyProtection="1">
      <alignment horizontal="center" vertical="top" wrapText="1"/>
    </xf>
    <xf numFmtId="0" fontId="24" fillId="36" borderId="24" xfId="42" applyFont="1" applyFill="1" applyBorder="1" applyAlignment="1" applyProtection="1">
      <alignment horizontal="center" vertical="top" wrapText="1"/>
    </xf>
    <xf numFmtId="0" fontId="38" fillId="39" borderId="37" xfId="42" applyFont="1" applyFill="1" applyBorder="1" applyAlignment="1" applyProtection="1">
      <alignment horizontal="center"/>
    </xf>
    <xf numFmtId="0" fontId="38" fillId="39" borderId="29" xfId="42" applyFont="1" applyFill="1" applyBorder="1" applyAlignment="1" applyProtection="1">
      <alignment horizontal="center"/>
    </xf>
    <xf numFmtId="0" fontId="38" fillId="39" borderId="38" xfId="42" applyFont="1" applyFill="1" applyBorder="1" applyAlignment="1" applyProtection="1">
      <alignment horizontal="center"/>
    </xf>
    <xf numFmtId="0" fontId="18" fillId="0" borderId="17" xfId="42" applyFont="1" applyBorder="1" applyAlignment="1" applyProtection="1">
      <alignment horizontal="left" vertical="center" wrapText="1"/>
    </xf>
    <xf numFmtId="0" fontId="18" fillId="0" borderId="18" xfId="42" applyFont="1" applyBorder="1" applyAlignment="1" applyProtection="1">
      <alignment horizontal="left" vertical="center" wrapText="1"/>
    </xf>
    <xf numFmtId="0" fontId="18" fillId="0" borderId="20" xfId="42" applyFont="1" applyBorder="1" applyAlignment="1" applyProtection="1">
      <alignment horizontal="left" vertical="center" wrapText="1"/>
    </xf>
    <xf numFmtId="0" fontId="21" fillId="0" borderId="0" xfId="42" applyFont="1" applyFill="1" applyBorder="1" applyAlignment="1" applyProtection="1">
      <alignment horizontal="center" vertical="center"/>
    </xf>
    <xf numFmtId="0" fontId="21" fillId="0" borderId="19" xfId="42" applyFont="1" applyFill="1" applyBorder="1" applyAlignment="1" applyProtection="1">
      <alignment horizontal="center" vertical="center"/>
    </xf>
    <xf numFmtId="0" fontId="25" fillId="0" borderId="0" xfId="45" applyBorder="1" applyAlignment="1" applyProtection="1">
      <alignment horizontal="left"/>
    </xf>
    <xf numFmtId="0" fontId="21" fillId="37" borderId="14" xfId="46" applyFont="1" applyFill="1" applyBorder="1" applyAlignment="1" applyProtection="1">
      <alignment horizontal="center"/>
      <protection locked="0"/>
    </xf>
    <xf numFmtId="0" fontId="21" fillId="37" borderId="16" xfId="46" applyFont="1" applyFill="1" applyBorder="1" applyAlignment="1" applyProtection="1">
      <alignment horizontal="center"/>
      <protection locked="0"/>
    </xf>
    <xf numFmtId="0" fontId="21" fillId="37" borderId="15" xfId="46" applyFont="1" applyFill="1" applyBorder="1" applyAlignment="1" applyProtection="1">
      <alignment horizontal="center"/>
      <protection locked="0"/>
    </xf>
    <xf numFmtId="0" fontId="25" fillId="0" borderId="0" xfId="45" applyBorder="1" applyAlignment="1" applyProtection="1"/>
    <xf numFmtId="0" fontId="44" fillId="0" borderId="32" xfId="45" applyFont="1" applyBorder="1" applyAlignment="1" applyProtection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1B000000}"/>
    <cellStyle name="Comma 2 2" xfId="47" xr:uid="{00000000-0005-0000-0000-00001C000000}"/>
    <cellStyle name="Currency 2" xfId="44" xr:uid="{00000000-0005-0000-0000-00001D000000}"/>
    <cellStyle name="Currency 2 2" xfId="48" xr:uid="{00000000-0005-0000-0000-00001E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A000000}"/>
    <cellStyle name="Normal 3" xfId="46" xr:uid="{00000000-0005-0000-0000-00002B000000}"/>
    <cellStyle name="Normal 3 2" xfId="49" xr:uid="{00000000-0005-0000-0000-00002C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B2CA7C"/>
      <color rgb="FFF68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680085</xdr:colOff>
      <xdr:row>53</xdr:row>
      <xdr:rowOff>84935</xdr:rowOff>
    </xdr:from>
    <xdr:to>
      <xdr:col>5</xdr:col>
      <xdr:colOff>560931</xdr:colOff>
      <xdr:row>57</xdr:row>
      <xdr:rowOff>121920</xdr:rowOff>
    </xdr:to>
    <xdr:pic>
      <xdr:nvPicPr>
        <xdr:cNvPr id="4" name="Picture 3" descr="http://dpwintranet/dpwinternal/images/LOGOS/Public.Works.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0035" y="9886160"/>
          <a:ext cx="1328646" cy="732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pw.co.santa-cruz.ca.us/Portals/19/pdfs/Sanitation/Maps/SanitationAllDi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65"/>
  <sheetViews>
    <sheetView showGridLines="0" tabSelected="1" zoomScaleNormal="100" workbookViewId="0">
      <selection activeCell="E51" sqref="E51"/>
    </sheetView>
  </sheetViews>
  <sheetFormatPr defaultColWidth="8.85546875" defaultRowHeight="14.25" x14ac:dyDescent="0.2"/>
  <cols>
    <col min="1" max="1" width="33.42578125" style="14" customWidth="1"/>
    <col min="2" max="2" width="1.28515625" style="14" customWidth="1"/>
    <col min="3" max="3" width="13.5703125" style="14" customWidth="1"/>
    <col min="4" max="4" width="2.85546875" style="14" customWidth="1"/>
    <col min="5" max="5" width="21.7109375" style="14" customWidth="1"/>
    <col min="6" max="6" width="9.42578125" style="14" customWidth="1"/>
    <col min="7" max="7" width="16.85546875" style="14" customWidth="1"/>
    <col min="8" max="8" width="1.42578125" style="14" customWidth="1"/>
    <col min="9" max="9" width="3.7109375" style="14" customWidth="1"/>
    <col min="10" max="16384" width="8.85546875" style="14"/>
  </cols>
  <sheetData>
    <row r="1" spans="1:12" ht="15.6" customHeight="1" x14ac:dyDescent="0.25">
      <c r="A1" s="100" t="s">
        <v>44</v>
      </c>
      <c r="B1" s="101"/>
      <c r="C1" s="101"/>
      <c r="D1" s="101"/>
      <c r="E1" s="101"/>
      <c r="F1" s="101"/>
      <c r="G1" s="101"/>
      <c r="H1" s="101"/>
      <c r="I1" s="102"/>
      <c r="J1" s="13"/>
    </row>
    <row r="2" spans="1:12" ht="16.899999999999999" hidden="1" customHeight="1" x14ac:dyDescent="0.5">
      <c r="A2" s="19"/>
      <c r="B2" s="18"/>
      <c r="C2" s="18"/>
      <c r="D2" s="18"/>
      <c r="E2" s="18"/>
      <c r="F2" s="106"/>
      <c r="G2" s="106"/>
      <c r="H2" s="106"/>
      <c r="I2" s="107"/>
      <c r="J2" s="13"/>
    </row>
    <row r="3" spans="1:12" ht="20.25" hidden="1" x14ac:dyDescent="0.3">
      <c r="A3" s="20"/>
      <c r="B3" s="7"/>
      <c r="C3" s="1"/>
      <c r="D3" s="1"/>
      <c r="E3" s="1"/>
      <c r="F3" s="106"/>
      <c r="G3" s="106"/>
      <c r="H3" s="106"/>
      <c r="I3" s="107"/>
      <c r="J3" s="13"/>
    </row>
    <row r="4" spans="1:12" ht="16.149999999999999" customHeight="1" x14ac:dyDescent="0.25">
      <c r="A4" s="85" t="s">
        <v>46</v>
      </c>
      <c r="B4" s="22"/>
      <c r="C4" s="22"/>
      <c r="D4" s="22"/>
      <c r="E4" s="22"/>
      <c r="F4" s="10"/>
      <c r="I4" s="15"/>
      <c r="J4" s="13"/>
    </row>
    <row r="5" spans="1:12" x14ac:dyDescent="0.2">
      <c r="A5" s="86" t="s">
        <v>6</v>
      </c>
      <c r="B5" s="23"/>
      <c r="C5" s="23"/>
      <c r="D5" s="23"/>
      <c r="E5" s="23"/>
      <c r="F5" s="21"/>
      <c r="G5" s="108" t="s">
        <v>5</v>
      </c>
      <c r="H5" s="109"/>
      <c r="I5" s="110"/>
      <c r="J5" s="13"/>
    </row>
    <row r="6" spans="1:12" ht="13.9" customHeight="1" x14ac:dyDescent="0.2">
      <c r="A6" s="91" t="s">
        <v>0</v>
      </c>
      <c r="B6" s="92"/>
      <c r="C6" s="92"/>
      <c r="D6" s="92"/>
      <c r="E6" s="92"/>
      <c r="F6" s="93"/>
      <c r="G6" s="111"/>
      <c r="H6" s="112"/>
      <c r="I6" s="113"/>
      <c r="J6" s="13"/>
    </row>
    <row r="7" spans="1:12" ht="15" customHeight="1" x14ac:dyDescent="0.2">
      <c r="A7" s="114" t="s">
        <v>47</v>
      </c>
      <c r="B7" s="115"/>
      <c r="C7" s="115"/>
      <c r="D7" s="115"/>
      <c r="E7" s="115"/>
      <c r="F7" s="115"/>
      <c r="G7" s="115"/>
      <c r="H7" s="115"/>
      <c r="I7" s="116"/>
      <c r="J7" s="13"/>
    </row>
    <row r="8" spans="1:12" ht="19.149999999999999" customHeight="1" thickBot="1" x14ac:dyDescent="0.3">
      <c r="A8" s="87" t="s">
        <v>1</v>
      </c>
      <c r="B8" s="8"/>
      <c r="C8" s="4"/>
      <c r="D8" s="4"/>
      <c r="E8" s="4"/>
      <c r="F8" s="4"/>
      <c r="G8" s="4"/>
      <c r="H8" s="4"/>
      <c r="I8" s="15"/>
      <c r="J8" s="13"/>
    </row>
    <row r="9" spans="1:12" ht="15" customHeight="1" thickBot="1" x14ac:dyDescent="0.3">
      <c r="A9" s="3" t="s">
        <v>3</v>
      </c>
      <c r="B9" s="9"/>
      <c r="C9" s="4"/>
      <c r="D9" s="4"/>
      <c r="E9" s="103" t="s">
        <v>73</v>
      </c>
      <c r="F9" s="104"/>
      <c r="G9" s="104"/>
      <c r="H9" s="105"/>
      <c r="I9" s="15"/>
      <c r="J9" s="13"/>
    </row>
    <row r="10" spans="1:12" ht="15" customHeight="1" thickBot="1" x14ac:dyDescent="0.3">
      <c r="A10" s="90" t="s">
        <v>50</v>
      </c>
      <c r="B10" s="9"/>
      <c r="C10" s="4"/>
      <c r="D10" s="4"/>
      <c r="E10" s="141" t="s">
        <v>72</v>
      </c>
      <c r="F10" s="142"/>
      <c r="G10" s="142"/>
      <c r="H10" s="143"/>
      <c r="I10" s="15"/>
      <c r="J10" s="13"/>
    </row>
    <row r="11" spans="1:12" ht="16.149999999999999" customHeight="1" x14ac:dyDescent="0.2">
      <c r="A11" s="53"/>
      <c r="B11" s="54"/>
      <c r="C11" s="54"/>
      <c r="D11" s="144"/>
      <c r="E11" s="145" t="s">
        <v>83</v>
      </c>
      <c r="F11" s="145"/>
      <c r="G11" s="145"/>
      <c r="H11" s="145"/>
      <c r="I11" s="16"/>
      <c r="J11" s="13"/>
    </row>
    <row r="12" spans="1:12" ht="16.149999999999999" customHeight="1" x14ac:dyDescent="0.2">
      <c r="A12" s="53" t="s">
        <v>79</v>
      </c>
      <c r="B12" s="54"/>
      <c r="C12" s="54"/>
      <c r="D12" s="140" t="s">
        <v>71</v>
      </c>
      <c r="E12" s="123"/>
      <c r="F12" s="123"/>
      <c r="G12" s="123"/>
      <c r="H12" s="123"/>
      <c r="I12" s="16"/>
      <c r="J12" s="13"/>
    </row>
    <row r="13" spans="1:12" ht="14.45" customHeight="1" x14ac:dyDescent="0.2">
      <c r="A13" s="124" t="s">
        <v>49</v>
      </c>
      <c r="B13" s="125"/>
      <c r="C13" s="125"/>
      <c r="D13" s="125"/>
      <c r="E13" s="125"/>
      <c r="F13" s="125"/>
      <c r="G13" s="125"/>
      <c r="H13" s="96"/>
      <c r="I13" s="16"/>
      <c r="J13" s="13"/>
    </row>
    <row r="14" spans="1:12" ht="15" customHeight="1" x14ac:dyDescent="0.25">
      <c r="A14" s="117" t="s">
        <v>8</v>
      </c>
      <c r="B14" s="118"/>
      <c r="C14" s="118"/>
      <c r="D14" s="118"/>
      <c r="E14" s="118"/>
      <c r="F14" s="118"/>
      <c r="G14" s="118"/>
      <c r="H14" s="118"/>
      <c r="I14" s="119"/>
      <c r="J14" s="13"/>
      <c r="L14" s="46"/>
    </row>
    <row r="15" spans="1:12" ht="15" customHeight="1" x14ac:dyDescent="0.25">
      <c r="A15" s="132" t="s">
        <v>48</v>
      </c>
      <c r="B15" s="133"/>
      <c r="C15" s="133"/>
      <c r="D15" s="133"/>
      <c r="E15" s="133"/>
      <c r="F15" s="133"/>
      <c r="G15" s="133"/>
      <c r="H15" s="133"/>
      <c r="I15" s="134"/>
      <c r="J15" s="13"/>
    </row>
    <row r="16" spans="1:12" s="32" customFormat="1" ht="15" customHeight="1" x14ac:dyDescent="0.25">
      <c r="A16" s="78" t="s">
        <v>31</v>
      </c>
      <c r="B16" s="29"/>
      <c r="C16" s="29"/>
      <c r="D16" s="29"/>
      <c r="E16" s="29"/>
      <c r="F16" s="29"/>
      <c r="G16" s="29"/>
      <c r="H16" s="29"/>
      <c r="I16" s="30"/>
      <c r="J16" s="31"/>
    </row>
    <row r="17" spans="1:10" s="32" customFormat="1" ht="18" customHeight="1" x14ac:dyDescent="0.25">
      <c r="A17" s="24" t="s">
        <v>13</v>
      </c>
      <c r="B17" s="29"/>
      <c r="C17" s="34" t="s">
        <v>29</v>
      </c>
      <c r="D17" s="29"/>
      <c r="E17" s="34" t="s">
        <v>30</v>
      </c>
      <c r="F17" s="29"/>
      <c r="G17" s="29"/>
      <c r="H17" s="29"/>
      <c r="I17" s="30"/>
      <c r="J17" s="31"/>
    </row>
    <row r="18" spans="1:10" ht="15" customHeight="1" x14ac:dyDescent="0.2">
      <c r="A18" s="27" t="s">
        <v>54</v>
      </c>
      <c r="B18" s="11"/>
      <c r="C18" s="37" t="str">
        <f>IF(E10="Commercial","N/A","2")</f>
        <v>2</v>
      </c>
      <c r="D18" s="5"/>
      <c r="E18" s="94"/>
      <c r="F18" s="35" t="s">
        <v>11</v>
      </c>
      <c r="G18" s="36">
        <f>IFERROR(C18*E18,0)</f>
        <v>0</v>
      </c>
      <c r="H18" s="5"/>
      <c r="I18" s="12"/>
      <c r="J18" s="13"/>
    </row>
    <row r="19" spans="1:10" ht="15" customHeight="1" x14ac:dyDescent="0.2">
      <c r="A19" s="27" t="s">
        <v>53</v>
      </c>
      <c r="B19" s="11"/>
      <c r="C19" s="37" t="str">
        <f>IF(E10="Commercial","N/A","2")</f>
        <v>2</v>
      </c>
      <c r="D19" s="5"/>
      <c r="E19" s="47"/>
      <c r="F19" s="35" t="s">
        <v>11</v>
      </c>
      <c r="G19" s="36">
        <f>IFERROR(C19*E19,0)</f>
        <v>0</v>
      </c>
      <c r="H19" s="5"/>
      <c r="I19" s="12"/>
      <c r="J19" s="13"/>
    </row>
    <row r="20" spans="1:10" ht="15" customHeight="1" x14ac:dyDescent="0.2">
      <c r="A20" s="27" t="s">
        <v>14</v>
      </c>
      <c r="B20" s="11"/>
      <c r="C20" s="37" t="str">
        <f>IF(E10="Commercial","N/A","1")</f>
        <v>1</v>
      </c>
      <c r="D20" s="5"/>
      <c r="E20" s="47"/>
      <c r="F20" s="35" t="s">
        <v>11</v>
      </c>
      <c r="G20" s="36">
        <f>IFERROR(C20*E20,0)</f>
        <v>0</v>
      </c>
      <c r="H20" s="5"/>
      <c r="I20" s="12"/>
      <c r="J20" s="13"/>
    </row>
    <row r="21" spans="1:10" ht="15" customHeight="1" x14ac:dyDescent="0.2">
      <c r="A21" s="27" t="s">
        <v>15</v>
      </c>
      <c r="B21" s="11"/>
      <c r="C21" s="37" t="str">
        <f>IF(E10="Commercial","N/A","0.5")</f>
        <v>0.5</v>
      </c>
      <c r="D21" s="5"/>
      <c r="E21" s="47"/>
      <c r="F21" s="35" t="s">
        <v>11</v>
      </c>
      <c r="G21" s="36">
        <f>IFERROR(C21*E21,0)</f>
        <v>0</v>
      </c>
      <c r="H21" s="5"/>
      <c r="I21" s="12"/>
      <c r="J21" s="13"/>
    </row>
    <row r="22" spans="1:10" ht="15" customHeight="1" x14ac:dyDescent="0.2">
      <c r="A22" s="27" t="s">
        <v>16</v>
      </c>
      <c r="B22" s="11"/>
      <c r="C22" s="37" t="str">
        <f>IF(E10="Commercial","N/A","2")</f>
        <v>2</v>
      </c>
      <c r="D22" s="5"/>
      <c r="E22" s="47"/>
      <c r="F22" s="35" t="s">
        <v>11</v>
      </c>
      <c r="G22" s="36">
        <f>IFERROR(C22*E22,0)</f>
        <v>0</v>
      </c>
      <c r="H22" s="5"/>
      <c r="I22" s="12"/>
      <c r="J22" s="13"/>
    </row>
    <row r="23" spans="1:10" ht="7.15" customHeight="1" x14ac:dyDescent="0.2">
      <c r="A23" s="27"/>
      <c r="B23" s="11"/>
      <c r="C23" s="37"/>
      <c r="D23" s="5"/>
      <c r="E23" s="37"/>
      <c r="F23" s="5"/>
      <c r="G23" s="5"/>
      <c r="H23" s="5"/>
      <c r="I23" s="12"/>
      <c r="J23" s="13"/>
    </row>
    <row r="24" spans="1:10" ht="13.15" customHeight="1" x14ac:dyDescent="0.2">
      <c r="A24" s="24" t="s">
        <v>17</v>
      </c>
      <c r="B24" s="11"/>
      <c r="C24" s="37"/>
      <c r="D24" s="5"/>
      <c r="E24" s="37"/>
      <c r="F24" s="5"/>
      <c r="G24" s="5"/>
      <c r="H24" s="5"/>
      <c r="I24" s="12"/>
      <c r="J24" s="13"/>
    </row>
    <row r="25" spans="1:10" ht="15" customHeight="1" x14ac:dyDescent="0.2">
      <c r="A25" s="33" t="s">
        <v>18</v>
      </c>
      <c r="B25" s="11"/>
      <c r="C25" s="37" t="str">
        <f>IF(E10="Commercial","N/A","3")</f>
        <v>3</v>
      </c>
      <c r="D25" s="5"/>
      <c r="E25" s="47"/>
      <c r="F25" s="35" t="s">
        <v>11</v>
      </c>
      <c r="G25" s="36">
        <f>IFERROR(C25*E25,0)</f>
        <v>0</v>
      </c>
      <c r="H25" s="5"/>
      <c r="I25" s="12"/>
      <c r="J25" s="13"/>
    </row>
    <row r="26" spans="1:10" ht="15" customHeight="1" x14ac:dyDescent="0.2">
      <c r="A26" s="33" t="s">
        <v>19</v>
      </c>
      <c r="B26" s="11"/>
      <c r="C26" s="37" t="str">
        <f>IF(E10="Commercial","N/A","4")</f>
        <v>4</v>
      </c>
      <c r="D26" s="5"/>
      <c r="E26" s="47"/>
      <c r="F26" s="35" t="s">
        <v>11</v>
      </c>
      <c r="G26" s="36">
        <f t="shared" ref="G26:G33" si="0">IFERROR(C26*E26,0)</f>
        <v>0</v>
      </c>
      <c r="H26" s="5"/>
      <c r="I26" s="12"/>
      <c r="J26" s="13"/>
    </row>
    <row r="27" spans="1:10" ht="15" customHeight="1" x14ac:dyDescent="0.2">
      <c r="A27" s="33" t="s">
        <v>20</v>
      </c>
      <c r="B27" s="11"/>
      <c r="C27" s="37" t="str">
        <f>IF(E10="Commercial","N/A","1")</f>
        <v>1</v>
      </c>
      <c r="D27" s="5"/>
      <c r="E27" s="47"/>
      <c r="F27" s="35" t="s">
        <v>11</v>
      </c>
      <c r="G27" s="36">
        <f t="shared" si="0"/>
        <v>0</v>
      </c>
      <c r="H27" s="5"/>
      <c r="I27" s="12"/>
      <c r="J27" s="13"/>
    </row>
    <row r="28" spans="1:10" ht="15" customHeight="1" x14ac:dyDescent="0.2">
      <c r="A28" s="33" t="s">
        <v>21</v>
      </c>
      <c r="B28" s="11"/>
      <c r="C28" s="37" t="str">
        <f>IF(E10="Commercial","N/A","2")</f>
        <v>2</v>
      </c>
      <c r="D28" s="5"/>
      <c r="E28" s="47"/>
      <c r="F28" s="35" t="s">
        <v>11</v>
      </c>
      <c r="G28" s="36">
        <f t="shared" si="0"/>
        <v>0</v>
      </c>
      <c r="H28" s="5"/>
      <c r="I28" s="12"/>
      <c r="J28" s="13"/>
    </row>
    <row r="29" spans="1:10" ht="15" customHeight="1" x14ac:dyDescent="0.2">
      <c r="A29" s="33" t="s">
        <v>22</v>
      </c>
      <c r="B29" s="11"/>
      <c r="C29" s="37" t="str">
        <f>IF(E10="Commercial","N/A","2")</f>
        <v>2</v>
      </c>
      <c r="D29" s="5"/>
      <c r="E29" s="47"/>
      <c r="F29" s="35" t="s">
        <v>11</v>
      </c>
      <c r="G29" s="36">
        <f t="shared" si="0"/>
        <v>0</v>
      </c>
      <c r="H29" s="5"/>
      <c r="I29" s="12"/>
      <c r="J29" s="13"/>
    </row>
    <row r="30" spans="1:10" ht="15" customHeight="1" x14ac:dyDescent="0.2">
      <c r="A30" s="33" t="s">
        <v>23</v>
      </c>
      <c r="B30" s="11"/>
      <c r="C30" s="37" t="str">
        <f>IF(E10="Commercial","N/A","2")</f>
        <v>2</v>
      </c>
      <c r="D30" s="5"/>
      <c r="E30" s="47"/>
      <c r="F30" s="35" t="s">
        <v>11</v>
      </c>
      <c r="G30" s="36">
        <f t="shared" si="0"/>
        <v>0</v>
      </c>
      <c r="H30" s="5"/>
      <c r="I30" s="12"/>
      <c r="J30" s="13"/>
    </row>
    <row r="31" spans="1:10" ht="15" customHeight="1" x14ac:dyDescent="0.2">
      <c r="A31" s="33" t="s">
        <v>24</v>
      </c>
      <c r="B31" s="11"/>
      <c r="C31" s="37" t="str">
        <f>IF(E10="Commercial","N/A","2")</f>
        <v>2</v>
      </c>
      <c r="D31" s="5"/>
      <c r="E31" s="47"/>
      <c r="F31" s="35" t="s">
        <v>11</v>
      </c>
      <c r="G31" s="36">
        <f t="shared" si="0"/>
        <v>0</v>
      </c>
      <c r="H31" s="5"/>
      <c r="I31" s="12"/>
      <c r="J31" s="13"/>
    </row>
    <row r="32" spans="1:10" ht="15" customHeight="1" x14ac:dyDescent="0.2">
      <c r="A32" s="33" t="s">
        <v>25</v>
      </c>
      <c r="B32" s="11"/>
      <c r="C32" s="37" t="str">
        <f>IF(E10="Commercial","N/A","2")</f>
        <v>2</v>
      </c>
      <c r="D32" s="5"/>
      <c r="E32" s="47"/>
      <c r="F32" s="35" t="s">
        <v>11</v>
      </c>
      <c r="G32" s="36">
        <f t="shared" si="0"/>
        <v>0</v>
      </c>
      <c r="H32" s="5"/>
      <c r="I32" s="12"/>
      <c r="J32" s="13"/>
    </row>
    <row r="33" spans="1:10" ht="15" customHeight="1" x14ac:dyDescent="0.2">
      <c r="A33" s="33" t="s">
        <v>26</v>
      </c>
      <c r="B33" s="11"/>
      <c r="C33" s="37" t="str">
        <f>IF(E10="Commercial","N/A","1")</f>
        <v>1</v>
      </c>
      <c r="D33" s="5"/>
      <c r="E33" s="47"/>
      <c r="F33" s="35" t="s">
        <v>11</v>
      </c>
      <c r="G33" s="36">
        <f t="shared" si="0"/>
        <v>0</v>
      </c>
      <c r="H33" s="5"/>
      <c r="I33" s="12"/>
      <c r="J33" s="13"/>
    </row>
    <row r="34" spans="1:10" ht="7.15" customHeight="1" x14ac:dyDescent="0.2">
      <c r="A34" s="33"/>
      <c r="B34" s="11"/>
      <c r="C34" s="37"/>
      <c r="D34" s="5"/>
      <c r="E34" s="37"/>
      <c r="F34" s="5"/>
      <c r="G34" s="5"/>
      <c r="H34" s="5"/>
      <c r="I34" s="12"/>
      <c r="J34" s="13"/>
    </row>
    <row r="35" spans="1:10" ht="12.6" customHeight="1" x14ac:dyDescent="0.2">
      <c r="A35" s="24" t="s">
        <v>27</v>
      </c>
      <c r="B35" s="11"/>
      <c r="C35" s="37"/>
      <c r="D35" s="5"/>
      <c r="E35" s="37"/>
      <c r="F35" s="5"/>
      <c r="G35" s="5"/>
      <c r="H35" s="5"/>
      <c r="I35" s="12"/>
      <c r="J35" s="13"/>
    </row>
    <row r="36" spans="1:10" ht="15" customHeight="1" x14ac:dyDescent="0.2">
      <c r="A36" s="33" t="s">
        <v>28</v>
      </c>
      <c r="B36" s="11"/>
      <c r="C36" s="37" t="str">
        <f>IF(E10="Commercial","N/A","3")</f>
        <v>3</v>
      </c>
      <c r="D36" s="5"/>
      <c r="E36" s="47"/>
      <c r="F36" s="35" t="s">
        <v>11</v>
      </c>
      <c r="G36" s="36">
        <f t="shared" ref="G36:G38" si="1">IFERROR(C36*E36,0)</f>
        <v>0</v>
      </c>
      <c r="H36" s="5"/>
      <c r="I36" s="12"/>
      <c r="J36" s="13"/>
    </row>
    <row r="37" spans="1:10" ht="15" customHeight="1" x14ac:dyDescent="0.2">
      <c r="A37" s="33" t="s">
        <v>52</v>
      </c>
      <c r="B37" s="11"/>
      <c r="C37" s="37" t="str">
        <f>IF(E10="Commercial","N/A","2")</f>
        <v>2</v>
      </c>
      <c r="D37" s="5"/>
      <c r="E37" s="47"/>
      <c r="F37" s="35" t="s">
        <v>11</v>
      </c>
      <c r="G37" s="36">
        <f t="shared" si="1"/>
        <v>0</v>
      </c>
      <c r="H37" s="5"/>
      <c r="I37" s="12"/>
      <c r="J37" s="13"/>
    </row>
    <row r="38" spans="1:10" ht="15" customHeight="1" x14ac:dyDescent="0.2">
      <c r="A38" s="33" t="s">
        <v>51</v>
      </c>
      <c r="B38" s="11"/>
      <c r="C38" s="37" t="str">
        <f>IF(E10="Commercial","N/A","2")</f>
        <v>2</v>
      </c>
      <c r="D38" s="5"/>
      <c r="E38" s="47"/>
      <c r="F38" s="35" t="s">
        <v>11</v>
      </c>
      <c r="G38" s="36">
        <f t="shared" si="1"/>
        <v>0</v>
      </c>
      <c r="H38" s="5"/>
      <c r="I38" s="12"/>
      <c r="J38" s="13"/>
    </row>
    <row r="39" spans="1:10" ht="7.15" customHeight="1" x14ac:dyDescent="0.2">
      <c r="A39" s="33"/>
      <c r="B39" s="11"/>
      <c r="C39" s="5"/>
      <c r="D39" s="5"/>
      <c r="E39" s="5"/>
      <c r="F39" s="5"/>
      <c r="G39" s="5"/>
      <c r="H39" s="5"/>
      <c r="I39" s="12"/>
      <c r="J39" s="13"/>
    </row>
    <row r="40" spans="1:10" ht="15" customHeight="1" x14ac:dyDescent="0.2">
      <c r="A40" s="33"/>
      <c r="B40" s="11"/>
      <c r="C40" s="5"/>
      <c r="D40" s="5"/>
      <c r="E40" s="5"/>
      <c r="F40" s="35" t="s">
        <v>12</v>
      </c>
      <c r="G40" s="36">
        <f>SUM(G18:G38)</f>
        <v>0</v>
      </c>
      <c r="H40" s="5"/>
      <c r="I40" s="12"/>
      <c r="J40" s="13"/>
    </row>
    <row r="41" spans="1:10" ht="7.15" customHeight="1" x14ac:dyDescent="0.2">
      <c r="A41" s="33"/>
      <c r="B41" s="11"/>
      <c r="C41" s="28"/>
      <c r="D41" s="5"/>
      <c r="E41" s="5"/>
      <c r="F41" s="5"/>
      <c r="G41" s="5"/>
      <c r="H41" s="28"/>
      <c r="I41" s="62"/>
      <c r="J41" s="13"/>
    </row>
    <row r="42" spans="1:10" ht="15" customHeight="1" x14ac:dyDescent="0.25">
      <c r="A42" s="38" t="s">
        <v>33</v>
      </c>
      <c r="B42" s="39"/>
      <c r="C42" s="43"/>
      <c r="D42" s="40"/>
      <c r="E42" s="42" t="s">
        <v>38</v>
      </c>
      <c r="F42" s="40"/>
      <c r="G42" s="40"/>
      <c r="H42" s="5"/>
      <c r="I42" s="12"/>
      <c r="J42" s="13"/>
    </row>
    <row r="43" spans="1:10" ht="15" customHeight="1" x14ac:dyDescent="0.2">
      <c r="A43" s="79" t="s">
        <v>82</v>
      </c>
      <c r="B43" s="11"/>
      <c r="C43" s="43"/>
      <c r="D43" s="5"/>
      <c r="E43" s="47"/>
      <c r="F43" s="5"/>
      <c r="G43" s="5"/>
      <c r="H43" s="5"/>
      <c r="I43" s="12"/>
      <c r="J43" s="13"/>
    </row>
    <row r="44" spans="1:10" ht="15" customHeight="1" x14ac:dyDescent="0.2">
      <c r="A44" s="33" t="s">
        <v>81</v>
      </c>
      <c r="B44" s="11"/>
      <c r="C44" s="41"/>
      <c r="D44" s="5"/>
      <c r="E44" s="47"/>
      <c r="F44" s="35"/>
      <c r="G44" s="41"/>
      <c r="H44" s="5"/>
      <c r="I44" s="12"/>
      <c r="J44" s="13"/>
    </row>
    <row r="45" spans="1:10" ht="6" customHeight="1" x14ac:dyDescent="0.2">
      <c r="A45" s="6"/>
      <c r="B45" s="11"/>
      <c r="C45" s="5"/>
      <c r="D45" s="5"/>
      <c r="E45" s="5"/>
      <c r="F45" s="5"/>
      <c r="G45" s="5"/>
      <c r="H45" s="5"/>
      <c r="I45" s="12"/>
      <c r="J45" s="13"/>
    </row>
    <row r="46" spans="1:10" ht="15" customHeight="1" x14ac:dyDescent="0.2">
      <c r="A46" s="55" t="s">
        <v>60</v>
      </c>
      <c r="B46" s="39"/>
      <c r="C46" s="40"/>
      <c r="D46" s="40"/>
      <c r="E46" s="40"/>
      <c r="F46" s="40"/>
      <c r="G46" s="40"/>
      <c r="H46" s="40"/>
      <c r="I46" s="56"/>
      <c r="J46" s="13"/>
    </row>
    <row r="47" spans="1:10" ht="15" customHeight="1" x14ac:dyDescent="0.2">
      <c r="A47" s="98" t="s">
        <v>58</v>
      </c>
      <c r="B47" s="11"/>
      <c r="C47" s="5"/>
      <c r="D47" s="5"/>
      <c r="E47" s="5"/>
      <c r="F47" s="5"/>
      <c r="G47" s="5"/>
      <c r="H47" s="5"/>
      <c r="I47" s="12"/>
      <c r="J47" s="13"/>
    </row>
    <row r="48" spans="1:10" x14ac:dyDescent="0.2">
      <c r="A48" s="98" t="s">
        <v>59</v>
      </c>
      <c r="B48" s="11"/>
      <c r="C48" s="43"/>
      <c r="D48" s="5"/>
      <c r="E48" s="43"/>
      <c r="F48" s="5"/>
      <c r="G48" s="5"/>
      <c r="H48" s="5"/>
      <c r="I48" s="12"/>
      <c r="J48" s="13"/>
    </row>
    <row r="49" spans="1:16" ht="6" customHeight="1" x14ac:dyDescent="0.2">
      <c r="A49" s="63"/>
      <c r="B49" s="57"/>
      <c r="C49" s="58"/>
      <c r="D49" s="59"/>
      <c r="E49" s="97"/>
      <c r="F49" s="60"/>
      <c r="G49" s="61"/>
      <c r="H49" s="59"/>
      <c r="I49" s="62"/>
      <c r="J49" s="13"/>
    </row>
    <row r="50" spans="1:16" ht="16.899999999999999" customHeight="1" x14ac:dyDescent="0.2">
      <c r="A50" s="80" t="s">
        <v>40</v>
      </c>
      <c r="B50" s="64"/>
      <c r="C50" s="65"/>
      <c r="D50" s="66"/>
      <c r="E50" s="67" t="s">
        <v>41</v>
      </c>
      <c r="F50" s="68"/>
      <c r="G50" s="69"/>
      <c r="H50" s="66"/>
      <c r="I50" s="56"/>
      <c r="J50" s="13"/>
    </row>
    <row r="51" spans="1:16" ht="15" customHeight="1" x14ac:dyDescent="0.2">
      <c r="A51" s="49" t="s">
        <v>42</v>
      </c>
      <c r="B51" s="44"/>
      <c r="C51" s="25"/>
      <c r="D51" s="45"/>
      <c r="E51" s="48"/>
      <c r="F51" s="35"/>
      <c r="G51" s="41"/>
      <c r="H51" s="45"/>
      <c r="I51" s="12"/>
      <c r="J51" s="13"/>
    </row>
    <row r="52" spans="1:16" ht="30.6" customHeight="1" thickBot="1" x14ac:dyDescent="0.25">
      <c r="A52" s="135" t="s">
        <v>45</v>
      </c>
      <c r="B52" s="136"/>
      <c r="C52" s="136"/>
      <c r="D52" s="136"/>
      <c r="E52" s="136"/>
      <c r="F52" s="136"/>
      <c r="G52" s="136"/>
      <c r="H52" s="136"/>
      <c r="I52" s="137"/>
      <c r="J52" s="13"/>
    </row>
    <row r="53" spans="1:16" ht="15" customHeight="1" thickTop="1" thickBot="1" x14ac:dyDescent="0.25">
      <c r="A53" s="120" t="s">
        <v>34</v>
      </c>
      <c r="B53" s="121"/>
      <c r="C53" s="121"/>
      <c r="D53" s="121"/>
      <c r="E53" s="121"/>
      <c r="F53" s="121"/>
      <c r="G53" s="121"/>
      <c r="H53" s="121"/>
      <c r="I53" s="122"/>
      <c r="J53" s="13"/>
    </row>
    <row r="54" spans="1:16" ht="10.15" customHeight="1" thickTop="1" x14ac:dyDescent="0.2">
      <c r="A54" s="49"/>
      <c r="B54" s="44"/>
      <c r="C54" s="25"/>
      <c r="D54" s="45"/>
      <c r="E54" s="50"/>
      <c r="F54" s="35"/>
      <c r="G54" s="41"/>
      <c r="H54" s="45"/>
      <c r="I54" s="12"/>
      <c r="J54" s="13"/>
    </row>
    <row r="55" spans="1:16" ht="15" customHeight="1" x14ac:dyDescent="0.2">
      <c r="A55" s="52" t="s">
        <v>35</v>
      </c>
      <c r="B55" s="44" t="e">
        <f>if</f>
        <v>#NAME?</v>
      </c>
      <c r="C55" s="51" t="str">
        <f>IF(E10="residential","(Includes up to 18 fixture units)","")</f>
        <v/>
      </c>
      <c r="D55" s="45"/>
      <c r="E55" s="50"/>
      <c r="F55" s="35"/>
      <c r="G55" s="26" t="str">
        <f>IF($E$9="-Select_District-","",IF($E$10="-Select_Type-","",IF($G$40=0,0,IF(OR($E$10="Residential",$E$10="Residential_and_Commercial"),VLOOKUP($E$9,Districts_and_Fees!$B$1:$H$10,2,FALSE),0))))</f>
        <v/>
      </c>
      <c r="H55" s="45"/>
      <c r="I55" s="12"/>
      <c r="J55" s="13"/>
      <c r="P55" s="14" t="s">
        <v>39</v>
      </c>
    </row>
    <row r="56" spans="1:16" ht="15" customHeight="1" x14ac:dyDescent="0.2">
      <c r="A56" s="52" t="s">
        <v>56</v>
      </c>
      <c r="B56" s="44"/>
      <c r="C56" s="25"/>
      <c r="D56" s="45"/>
      <c r="E56" s="50"/>
      <c r="F56" s="35"/>
      <c r="G56" s="26" t="str">
        <f>IF($E$9="-Select_District-","",IF($E$10="-Select_Type-","",IF($E$10="ADU Conversion",0,IF($E$10="ADU",VLOOKUP($E$9,Districts_and_Fees!$B:$D,3,FALSE)*$G$40,IF($G$40&lt;18.01,0,VLOOKUP($E$9,Districts_and_Fees!$B:$D,3,FALSE)*($G$40-18))))))</f>
        <v/>
      </c>
      <c r="H56" s="45"/>
      <c r="I56" s="12"/>
      <c r="J56" s="13"/>
    </row>
    <row r="57" spans="1:16" ht="15" customHeight="1" x14ac:dyDescent="0.2">
      <c r="A57" s="52" t="s">
        <v>36</v>
      </c>
      <c r="B57" s="44"/>
      <c r="C57" s="25"/>
      <c r="D57" s="45"/>
      <c r="E57" s="50"/>
      <c r="F57" s="35"/>
      <c r="G57" s="26" t="str">
        <f>IF($E$9="-Select_District-","",IF($E$10="-Select_Type-","",IF($E$51=0,0,IF(OR($E$10="Commercial",$E$10="Residential_and_Commercial"),VLOOKUP($E$9,Districts_and_Fees!B:F,4,FALSE),0))))</f>
        <v/>
      </c>
      <c r="H57" s="45"/>
      <c r="I57" s="12"/>
      <c r="J57" s="13"/>
    </row>
    <row r="58" spans="1:16" ht="15" customHeight="1" x14ac:dyDescent="0.2">
      <c r="A58" s="52" t="s">
        <v>57</v>
      </c>
      <c r="B58" s="44"/>
      <c r="C58" s="25"/>
      <c r="D58" s="45"/>
      <c r="E58" s="50"/>
      <c r="F58" s="35"/>
      <c r="G58" s="26" t="str">
        <f>IF($E$9="-Select_District-","",IF($E$10="-Select_Type-","",IF(OR($E$10="Commercial",$E$10="Residential_and_Commercial"),IF(VLOOKUP($E$9,Districts_and_Fees!B:F,5,FALSE)*$E$51&lt;VLOOKUP($E$9,Districts_and_Fees!B:F,4,FALSE),0,VLOOKUP($E$9,Districts_and_Fees!B:F,5,FALSE)*$E$51-VLOOKUP($E$9,Districts_and_Fees!B:F,4,FALSE)),0)))</f>
        <v/>
      </c>
      <c r="H58" s="45"/>
      <c r="I58" s="12"/>
      <c r="J58" s="13"/>
    </row>
    <row r="59" spans="1:16" ht="15" customHeight="1" thickBot="1" x14ac:dyDescent="0.25">
      <c r="A59" s="52" t="s">
        <v>37</v>
      </c>
      <c r="B59" s="44"/>
      <c r="C59" s="25"/>
      <c r="D59" s="45"/>
      <c r="E59" s="50"/>
      <c r="F59" s="35"/>
      <c r="G59" s="26" t="str">
        <f>IF($E$9="-Select_District-","",IF($E$10="-Select_Type-","",(VLOOKUP($E$9,Districts_and_Fees!B:H,6,FALSE)*E43)+(VLOOKUP($E$9,Districts_and_Fees!B:H,7,FALSE)*E44)))</f>
        <v/>
      </c>
      <c r="H59" s="45"/>
      <c r="I59" s="12"/>
      <c r="J59" s="13"/>
    </row>
    <row r="60" spans="1:16" ht="15" customHeight="1" thickBot="1" x14ac:dyDescent="0.25">
      <c r="A60" s="49"/>
      <c r="B60" s="44"/>
      <c r="C60" s="25"/>
      <c r="D60" s="45"/>
      <c r="E60" s="138" t="s">
        <v>43</v>
      </c>
      <c r="F60" s="139"/>
      <c r="G60" s="70" t="str">
        <f>IF($E$9="-Select_District-","",IF($E$10="-Select_Type-","",SUM(G55:G59)))</f>
        <v/>
      </c>
      <c r="H60" s="45"/>
      <c r="I60" s="12"/>
      <c r="J60" s="13"/>
    </row>
    <row r="61" spans="1:16" ht="7.15" customHeight="1" thickBot="1" x14ac:dyDescent="0.25">
      <c r="A61" s="95"/>
      <c r="B61" s="71"/>
      <c r="C61" s="72"/>
      <c r="D61" s="73"/>
      <c r="E61" s="74"/>
      <c r="F61" s="75"/>
      <c r="G61" s="76"/>
      <c r="H61" s="73"/>
      <c r="I61" s="77"/>
      <c r="J61" s="13"/>
    </row>
    <row r="62" spans="1:16" s="32" customFormat="1" ht="12.6" customHeight="1" thickTop="1" x14ac:dyDescent="0.2">
      <c r="A62" s="81" t="s">
        <v>2</v>
      </c>
      <c r="B62" s="82"/>
      <c r="C62" s="83"/>
      <c r="D62" s="83"/>
      <c r="E62" s="83"/>
      <c r="F62" s="83"/>
      <c r="G62" s="83"/>
      <c r="H62" s="83"/>
      <c r="I62" s="84"/>
      <c r="J62" s="31"/>
    </row>
    <row r="63" spans="1:16" ht="31.9" customHeight="1" x14ac:dyDescent="0.2">
      <c r="A63" s="129" t="s">
        <v>32</v>
      </c>
      <c r="B63" s="130"/>
      <c r="C63" s="130"/>
      <c r="D63" s="130"/>
      <c r="E63" s="130"/>
      <c r="F63" s="130"/>
      <c r="G63" s="130"/>
      <c r="H63" s="130"/>
      <c r="I63" s="131"/>
      <c r="J63" s="13"/>
      <c r="K63" s="13"/>
    </row>
    <row r="64" spans="1:16" ht="13.9" customHeight="1" thickBot="1" x14ac:dyDescent="0.25">
      <c r="A64" s="126" t="s">
        <v>4</v>
      </c>
      <c r="B64" s="127"/>
      <c r="C64" s="127"/>
      <c r="D64" s="127"/>
      <c r="E64" s="127"/>
      <c r="F64" s="127"/>
      <c r="G64" s="127"/>
      <c r="H64" s="127"/>
      <c r="I64" s="128"/>
      <c r="J64" s="13"/>
      <c r="K64" s="13"/>
    </row>
    <row r="65" spans="1:11" x14ac:dyDescent="0.2">
      <c r="A65" s="17"/>
      <c r="B65" s="17"/>
      <c r="C65" s="17"/>
      <c r="D65" s="17"/>
      <c r="E65" s="17"/>
      <c r="F65" s="17"/>
      <c r="G65" s="17"/>
      <c r="H65" s="17"/>
      <c r="I65" s="17"/>
      <c r="K65" s="13"/>
    </row>
  </sheetData>
  <sheetProtection algorithmName="SHA-512" hashValue="wi1kdOHaWTgnLO2KYug3d2BnAllu+7moAduPknXt70zlwBKbGSEIv6HlA0kA0PWKWFFufxSxeT5LFVDp1Bt9hA==" saltValue="XCOUbk+/F9auSzpKHk+cQA==" spinCount="100000" sheet="1" selectLockedCells="1"/>
  <mergeCells count="17">
    <mergeCell ref="E11:H11"/>
    <mergeCell ref="A14:I14"/>
    <mergeCell ref="A53:I53"/>
    <mergeCell ref="D12:H12"/>
    <mergeCell ref="A13:G13"/>
    <mergeCell ref="A64:I64"/>
    <mergeCell ref="A63:I63"/>
    <mergeCell ref="A15:I15"/>
    <mergeCell ref="A52:I52"/>
    <mergeCell ref="E60:F60"/>
    <mergeCell ref="A1:I1"/>
    <mergeCell ref="E9:H9"/>
    <mergeCell ref="E10:H10"/>
    <mergeCell ref="F2:I3"/>
    <mergeCell ref="G5:I5"/>
    <mergeCell ref="G6:I6"/>
    <mergeCell ref="A7:I7"/>
  </mergeCells>
  <dataValidations count="1">
    <dataValidation allowBlank="1" showInputMessage="1" showErrorMessage="1" promptTitle="Enter # of Units if Residence" sqref="E18:E22" xr:uid="{00000000-0002-0000-0000-000001000000}"/>
  </dataValidations>
  <hyperlinks>
    <hyperlink ref="D12" r:id="rId1" xr:uid="{00000000-0004-0000-0000-000000000000}"/>
  </hyperlinks>
  <printOptions horizontalCentered="1"/>
  <pageMargins left="0.25" right="0.25" top="0.5" bottom="0.5" header="0.3" footer="0.3"/>
  <pageSetup scale="7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Districts_and_Fees!$A$2:$A$6</xm:f>
          </x14:formula1>
          <xm:sqref>E10:H10</xm:sqref>
        </x14:dataValidation>
        <x14:dataValidation type="list" allowBlank="1" showInputMessage="1" showErrorMessage="1" xr:uid="{00000000-0002-0000-0000-000002000000}">
          <x14:formula1>
            <xm:f>INDIRECT(Districts_and_Fees!$B$1:$B$8)</xm:f>
          </x14:formula1>
          <xm:sqref>K9</xm:sqref>
        </x14:dataValidation>
        <x14:dataValidation type="list" allowBlank="1" showInputMessage="1" showErrorMessage="1" xr:uid="{DAC31B46-0573-444F-B29F-8A5460FD8FD0}">
          <x14:formula1>
            <xm:f>Districts_and_Fees!$B$2:$B$10</xm:f>
          </x14:formula1>
          <xm:sqref>E9:H9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10"/>
  <sheetViews>
    <sheetView workbookViewId="0">
      <selection activeCell="E6" sqref="E6"/>
    </sheetView>
  </sheetViews>
  <sheetFormatPr defaultRowHeight="15" x14ac:dyDescent="0.25"/>
  <cols>
    <col min="1" max="1" width="27.28515625" customWidth="1"/>
    <col min="2" max="2" width="36.140625" style="2" bestFit="1" customWidth="1"/>
    <col min="3" max="3" width="23" style="2" customWidth="1"/>
    <col min="4" max="4" width="25.5703125" style="2" customWidth="1"/>
    <col min="5" max="5" width="25.5703125" style="88" customWidth="1"/>
    <col min="6" max="6" width="26.28515625" customWidth="1"/>
    <col min="7" max="7" width="25.85546875" customWidth="1"/>
    <col min="8" max="8" width="22.7109375" customWidth="1"/>
  </cols>
  <sheetData>
    <row r="1" spans="1:8" x14ac:dyDescent="0.25">
      <c r="A1" s="99" t="s">
        <v>61</v>
      </c>
      <c r="B1" s="99" t="s">
        <v>62</v>
      </c>
      <c r="C1" s="99" t="s">
        <v>74</v>
      </c>
      <c r="D1" s="99" t="s">
        <v>75</v>
      </c>
      <c r="E1" s="99" t="s">
        <v>80</v>
      </c>
      <c r="F1" s="99" t="s">
        <v>76</v>
      </c>
      <c r="G1" s="2" t="s">
        <v>77</v>
      </c>
      <c r="H1" s="2" t="s">
        <v>78</v>
      </c>
    </row>
    <row r="2" spans="1:8" x14ac:dyDescent="0.25">
      <c r="A2" s="99" t="s">
        <v>72</v>
      </c>
      <c r="B2" s="99" t="s">
        <v>73</v>
      </c>
      <c r="F2" s="2"/>
      <c r="G2" s="2"/>
      <c r="H2" s="2"/>
    </row>
    <row r="3" spans="1:8" x14ac:dyDescent="0.25">
      <c r="A3" s="2" t="s">
        <v>7</v>
      </c>
      <c r="B3" s="2" t="s">
        <v>63</v>
      </c>
      <c r="C3" s="88">
        <v>3000</v>
      </c>
      <c r="D3" s="88">
        <v>165</v>
      </c>
      <c r="E3" s="88">
        <v>3000</v>
      </c>
      <c r="F3" s="89">
        <v>12</v>
      </c>
      <c r="G3" s="89">
        <v>200</v>
      </c>
      <c r="H3" s="2">
        <v>600</v>
      </c>
    </row>
    <row r="4" spans="1:8" x14ac:dyDescent="0.25">
      <c r="A4" t="s">
        <v>55</v>
      </c>
      <c r="B4" s="2" t="s">
        <v>64</v>
      </c>
      <c r="C4" s="2">
        <v>4000</v>
      </c>
      <c r="D4" s="2">
        <v>200</v>
      </c>
      <c r="E4" s="88">
        <v>4000</v>
      </c>
      <c r="F4">
        <v>16</v>
      </c>
    </row>
    <row r="5" spans="1:8" x14ac:dyDescent="0.25">
      <c r="A5" s="2" t="s">
        <v>9</v>
      </c>
      <c r="B5" s="2" t="s">
        <v>65</v>
      </c>
      <c r="C5" s="2">
        <v>3000</v>
      </c>
      <c r="D5" s="2">
        <v>150</v>
      </c>
      <c r="E5" s="88">
        <v>3000</v>
      </c>
      <c r="F5">
        <v>12</v>
      </c>
    </row>
    <row r="6" spans="1:8" x14ac:dyDescent="0.25">
      <c r="A6" s="2" t="s">
        <v>10</v>
      </c>
      <c r="B6" s="2" t="s">
        <v>66</v>
      </c>
    </row>
    <row r="7" spans="1:8" x14ac:dyDescent="0.25">
      <c r="A7" s="2"/>
      <c r="B7" s="2" t="s">
        <v>67</v>
      </c>
    </row>
    <row r="8" spans="1:8" x14ac:dyDescent="0.25">
      <c r="B8" s="2" t="s">
        <v>68</v>
      </c>
      <c r="C8" s="2">
        <v>1135</v>
      </c>
      <c r="D8" s="2">
        <v>88</v>
      </c>
    </row>
    <row r="9" spans="1:8" x14ac:dyDescent="0.25">
      <c r="B9" s="2" t="s">
        <v>69</v>
      </c>
      <c r="C9" s="2">
        <v>2000</v>
      </c>
      <c r="D9" s="2">
        <v>100</v>
      </c>
    </row>
    <row r="10" spans="1:8" x14ac:dyDescent="0.25">
      <c r="B10" s="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Main</vt:lpstr>
      <vt:lpstr>Districts_and_Fees</vt:lpstr>
      <vt:lpstr>Commercial</vt:lpstr>
      <vt:lpstr>Main!Print_Area</vt:lpstr>
      <vt:lpstr>Residential</vt:lpstr>
      <vt:lpstr>Residential_and_Commercial</vt:lpstr>
      <vt:lpstr>SCCSD_Commercial</vt:lpstr>
      <vt:lpstr>SCCSD_Mixed</vt:lpstr>
      <vt:lpstr>SCCSD_Residential</vt:lpstr>
      <vt:lpstr>select_type</vt:lpstr>
      <vt:lpstr>selection_type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Miyakusu</dc:creator>
  <cp:lastModifiedBy>Bryan Wardlow</cp:lastModifiedBy>
  <cp:lastPrinted>2016-04-22T23:36:36Z</cp:lastPrinted>
  <dcterms:created xsi:type="dcterms:W3CDTF">2016-03-09T17:57:18Z</dcterms:created>
  <dcterms:modified xsi:type="dcterms:W3CDTF">2021-02-20T02:00:07Z</dcterms:modified>
</cp:coreProperties>
</file>